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chmermund\Desktop\"/>
    </mc:Choice>
  </mc:AlternateContent>
  <xr:revisionPtr revIDLastSave="0" documentId="13_ncr:1_{F5EA6270-F748-410E-8BF2-1C9C20C90046}" xr6:coauthVersionLast="46" xr6:coauthVersionMax="46" xr10:uidLastSave="{00000000-0000-0000-0000-000000000000}"/>
  <workbookProtection workbookAlgorithmName="SHA-512" workbookHashValue="wh292hjH6F/U+Tts06FSQvbJVY6xgAviGTd17tO8nuN9YABFpqnMotLgybbX50mJQos3H3H3XIfvOn6daKZHxg==" workbookSaltValue="UcGpGm0qcqNcNo0Bm5Q7rA==" workbookSpinCount="100000" lockStructure="1"/>
  <bookViews>
    <workbookView xWindow="-120" yWindow="-120" windowWidth="29040" windowHeight="15840" xr2:uid="{00000000-000D-0000-FFFF-FFFF00000000}"/>
  </bookViews>
  <sheets>
    <sheet name="OEM cabeling" sheetId="1" r:id="rId1"/>
    <sheet name="Formulardaten " sheetId="4" state="hidden" r:id="rId2"/>
    <sheet name="Grunddaten" sheetId="2" state="hidden" r:id="rId3"/>
  </sheets>
  <definedNames>
    <definedName name="Typ">'OEM cabeling'!$J$7:$J$14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G49" i="1"/>
  <c r="H5" i="1"/>
  <c r="F40" i="1"/>
  <c r="A39" i="1"/>
  <c r="F5" i="1"/>
  <c r="E5" i="1"/>
  <c r="D5" i="1"/>
  <c r="C5" i="1"/>
  <c r="B5" i="1"/>
  <c r="A5" i="1"/>
  <c r="H4" i="1"/>
  <c r="A4" i="1"/>
  <c r="A3" i="1"/>
  <c r="A2" i="1"/>
  <c r="H6" i="2" l="1"/>
  <c r="G6" i="2"/>
  <c r="F39" i="1" l="1"/>
  <c r="H5" i="2" l="1"/>
  <c r="H4" i="2" l="1"/>
  <c r="G5" i="2"/>
  <c r="G4" i="2"/>
  <c r="C11" i="1" l="1"/>
  <c r="C10" i="1"/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D17" i="1" s="1"/>
  <c r="C16" i="1"/>
  <c r="C15" i="1"/>
  <c r="C14" i="1"/>
  <c r="C13" i="1"/>
  <c r="C12" i="1"/>
  <c r="C9" i="1"/>
  <c r="C8" i="1"/>
  <c r="C7" i="1"/>
  <c r="D7" i="1" s="1"/>
  <c r="D38" i="1" l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E17" i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E7" i="1"/>
  <c r="E38" i="1"/>
  <c r="D39" i="1" l="1"/>
  <c r="I6" i="2"/>
  <c r="J6" i="2" s="1"/>
  <c r="I5" i="2"/>
  <c r="J5" i="2" s="1"/>
  <c r="I4" i="2"/>
  <c r="J4" i="2" s="1"/>
  <c r="I5" i="1" l="1"/>
  <c r="H6" i="1" s="1"/>
  <c r="E39" i="1"/>
</calcChain>
</file>

<file path=xl/sharedStrings.xml><?xml version="1.0" encoding="utf-8"?>
<sst xmlns="http://schemas.openxmlformats.org/spreadsheetml/2006/main" count="105" uniqueCount="64">
  <si>
    <t>Typ</t>
  </si>
  <si>
    <t>Identno.</t>
  </si>
  <si>
    <t>DC rated operational current
in mA</t>
  </si>
  <si>
    <t>S2503</t>
  </si>
  <si>
    <t>Kabel</t>
  </si>
  <si>
    <t>S2500</t>
  </si>
  <si>
    <t>Read/write head</t>
  </si>
  <si>
    <t>TB-Q08-0.15-RS4.47T/C53</t>
  </si>
  <si>
    <t>TN-Q14-0.15-RS4.47T/C53</t>
  </si>
  <si>
    <t>TB-M18-H1147/C53</t>
  </si>
  <si>
    <t>TN-M18-H1147/C53</t>
  </si>
  <si>
    <t>TN-M30-H1147/C53</t>
  </si>
  <si>
    <t>TB-M30-H1147/C53</t>
  </si>
  <si>
    <t>TN-CK40-H1147/C53</t>
  </si>
  <si>
    <t>TNSLR-Q42TWD-H1147/C53</t>
  </si>
  <si>
    <t>N/A</t>
  </si>
  <si>
    <t>Operational power
consumption in mW</t>
  </si>
  <si>
    <t>English</t>
  </si>
  <si>
    <t>Schreib-Lesekopf</t>
  </si>
  <si>
    <t>Ident Nr.</t>
  </si>
  <si>
    <t>Betriebsstrom Schreib-Lese-Kopf in mA</t>
  </si>
  <si>
    <t>Calculation file</t>
  </si>
  <si>
    <t>Kalkulationsdatei</t>
  </si>
  <si>
    <t>(Calculation up to 50°C – otherwise you have to take care about the derating of the power supply)</t>
  </si>
  <si>
    <t>Stromaufnahme in mW</t>
  </si>
  <si>
    <t>Deutsch</t>
  </si>
  <si>
    <t>(Berechnung bis +50 °C – sonst Derating der Stromversorgung beachten)</t>
  </si>
  <si>
    <t>Cable resistant for 1km
in Ω</t>
  </si>
  <si>
    <t>Cable resistant for 1m
in Ω</t>
  </si>
  <si>
    <t>Total system Cable length
in m</t>
  </si>
  <si>
    <t>Total current
in A</t>
  </si>
  <si>
    <t>power loss cables
in W</t>
  </si>
  <si>
    <t>für den HF Bus-Modus (zusätzliche Spannungseinspeisung)</t>
  </si>
  <si>
    <t xml:space="preserve">For HF Bus Mode (additional Power Supply)
</t>
  </si>
  <si>
    <t>cable type:</t>
  </si>
  <si>
    <t>Leitungstyp:</t>
  </si>
  <si>
    <t>Gesamt:</t>
  </si>
  <si>
    <t>Total</t>
  </si>
  <si>
    <t>(max. 50m)</t>
  </si>
  <si>
    <t>S2501</t>
  </si>
  <si>
    <t>Operational current for
read/write head in mA</t>
  </si>
  <si>
    <t>Ident no.</t>
  </si>
  <si>
    <t>Power consumption in W 
at 24V DC and 20°C (max. 28,8W)</t>
  </si>
  <si>
    <t>Leistungsaufnahme in W bei 24 V DC und 20°C(max. 28,8 W)</t>
  </si>
  <si>
    <t>TNSLR-Q80WD-H1147/C53</t>
  </si>
  <si>
    <t>Cable lenth to next
read/write head in m</t>
  </si>
  <si>
    <t>Kabellänge bis zum nächsten Schreib-Lese-Kopf in m</t>
  </si>
  <si>
    <t>TBEN-S2-2RFID-4DXP</t>
  </si>
  <si>
    <t>Modul:</t>
  </si>
  <si>
    <t>Module:</t>
  </si>
  <si>
    <t>TBEN-Lx-4RFID-8DXP…</t>
  </si>
  <si>
    <t>Leistungsaufnahme in W bei 24 V DC und 20°C(max. 48 W)</t>
  </si>
  <si>
    <t>Power consumption in W 
at 24V DC and 20°C (max. 48W)</t>
  </si>
  <si>
    <t>Zusätzliche Spannungseinspesung mit VB2-FKM5-
FSM5.205-FSM5.305/S2550 erforderlich</t>
  </si>
  <si>
    <t>Additional power supply needed with VB2-FKM5-
FSM5.205-FSM5.305/S2550</t>
  </si>
  <si>
    <t>Please choose language:</t>
  </si>
  <si>
    <t>Bitte Sprache wählen:</t>
  </si>
  <si>
    <t>TB-M12-H1147/C53</t>
  </si>
  <si>
    <t>TN-M12-H1147/C53</t>
  </si>
  <si>
    <t>TNLR-Q80-H1147/C53</t>
  </si>
  <si>
    <t>TN-Q80-H1147/C53</t>
  </si>
  <si>
    <t>TN-R42TC-EX/C53</t>
  </si>
  <si>
    <t>Version 5</t>
  </si>
  <si>
    <t xml:space="preserve">TN-R42TC-EX/C65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</si>
</sst>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28"/>
      <color rgb="FFFFFFFF"/>
      <name val="Arial"/>
      <family val="2"/>
    </font>
    <font>
      <sz val="28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20"/>
      <color theme="1"/>
      <name val="Arial"/>
      <family val="2"/>
    </font>
    <font>
      <sz val="20"/>
      <color rgb="FF000000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26"/>
      <color theme="1"/>
      <name val="Arial"/>
      <family val="2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6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/>
    <xf numFmtId="0" fontId="0" fillId="4" borderId="0" xfId="0" applyFill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</xf>
    <xf numFmtId="0" fontId="0" fillId="5" borderId="0" xfId="0" applyFill="1" applyProtection="1"/>
    <xf numFmtId="0" fontId="0" fillId="0" borderId="0" xfId="0" applyAlignment="1"/>
    <xf numFmtId="0" fontId="5" fillId="0" borderId="0" xfId="0" applyFont="1"/>
    <xf numFmtId="0" fontId="7" fillId="2" borderId="1" xfId="0" applyFont="1" applyFill="1" applyBorder="1" applyAlignment="1" applyProtection="1">
      <alignment horizontal="left" vertical="top" indent="6"/>
    </xf>
    <xf numFmtId="0" fontId="7" fillId="2" borderId="1" xfId="0" applyFont="1" applyFill="1" applyBorder="1" applyAlignment="1" applyProtection="1">
      <alignment vertical="top"/>
    </xf>
    <xf numFmtId="0" fontId="7" fillId="2" borderId="1" xfId="0" applyFont="1" applyFill="1" applyBorder="1" applyAlignment="1" applyProtection="1">
      <alignment vertical="top" wrapText="1"/>
    </xf>
    <xf numFmtId="0" fontId="7" fillId="2" borderId="2" xfId="0" applyFont="1" applyFill="1" applyBorder="1" applyAlignment="1" applyProtection="1">
      <alignment vertical="top" wrapText="1"/>
    </xf>
    <xf numFmtId="0" fontId="7" fillId="3" borderId="3" xfId="0" applyFont="1" applyFill="1" applyBorder="1" applyAlignment="1" applyProtection="1">
      <alignment vertical="top"/>
    </xf>
    <xf numFmtId="0" fontId="7" fillId="2" borderId="4" xfId="0" applyFont="1" applyFill="1" applyBorder="1" applyAlignment="1" applyProtection="1">
      <alignment vertical="top" wrapText="1"/>
    </xf>
    <xf numFmtId="0" fontId="8" fillId="0" borderId="0" xfId="0" applyFont="1" applyFill="1"/>
    <xf numFmtId="0" fontId="5" fillId="0" borderId="0" xfId="0" applyFont="1" applyFill="1" applyProtection="1"/>
    <xf numFmtId="0" fontId="5" fillId="0" borderId="0" xfId="0" applyFont="1" applyFill="1"/>
    <xf numFmtId="0" fontId="6" fillId="0" borderId="0" xfId="0" applyFont="1" applyFill="1"/>
    <xf numFmtId="0" fontId="0" fillId="5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horizontal="left" vertical="center" indent="6"/>
    </xf>
    <xf numFmtId="0" fontId="0" fillId="0" borderId="0" xfId="0" applyAlignment="1" applyProtection="1">
      <alignment horizontal="left" vertical="center" indent="6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11" fillId="0" borderId="0" xfId="0" applyFont="1" applyAlignment="1"/>
    <xf numFmtId="0" fontId="6" fillId="0" borderId="0" xfId="0" applyFont="1" applyFill="1" applyAlignment="1">
      <alignment wrapText="1"/>
    </xf>
    <xf numFmtId="0" fontId="2" fillId="0" borderId="0" xfId="0" applyFont="1" applyFill="1"/>
    <xf numFmtId="0" fontId="3" fillId="5" borderId="0" xfId="0" applyFont="1" applyFill="1" applyAlignment="1">
      <alignment horizontal="left" indent="6"/>
    </xf>
    <xf numFmtId="0" fontId="4" fillId="5" borderId="0" xfId="0" applyFont="1" applyFill="1" applyAlignment="1">
      <alignment horizontal="left" vertical="top" indent="6"/>
    </xf>
    <xf numFmtId="0" fontId="7" fillId="2" borderId="1" xfId="0" applyFont="1" applyFill="1" applyBorder="1" applyAlignment="1" applyProtection="1">
      <alignment horizontal="left" vertical="top"/>
    </xf>
    <xf numFmtId="0" fontId="1" fillId="3" borderId="11" xfId="0" applyFont="1" applyFill="1" applyBorder="1" applyAlignment="1" applyProtection="1">
      <alignment vertical="top"/>
    </xf>
    <xf numFmtId="0" fontId="1" fillId="3" borderId="5" xfId="0" applyFont="1" applyFill="1" applyBorder="1" applyAlignment="1" applyProtection="1">
      <alignment vertical="top"/>
    </xf>
    <xf numFmtId="0" fontId="13" fillId="2" borderId="7" xfId="0" applyFont="1" applyFill="1" applyBorder="1" applyAlignment="1" applyProtection="1">
      <alignment vertical="top" wrapText="1"/>
    </xf>
    <xf numFmtId="0" fontId="2" fillId="0" borderId="6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9" fillId="4" borderId="0" xfId="0" applyFont="1" applyFill="1" applyAlignment="1" applyProtection="1">
      <alignment vertical="center"/>
      <protection locked="0"/>
    </xf>
    <xf numFmtId="164" fontId="0" fillId="0" borderId="0" xfId="0" applyNumberFormat="1"/>
    <xf numFmtId="0" fontId="14" fillId="0" borderId="0" xfId="0" applyFont="1"/>
    <xf numFmtId="0" fontId="10" fillId="4" borderId="0" xfId="0" applyFont="1" applyFill="1" applyAlignment="1">
      <alignment horizontal="right" vertical="center"/>
    </xf>
    <xf numFmtId="1" fontId="16" fillId="0" borderId="0" xfId="0" applyNumberFormat="1" applyFont="1" applyProtection="1"/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5" fillId="6" borderId="0" xfId="1" applyAlignment="1" applyProtection="1">
      <alignment horizontal="center"/>
    </xf>
    <xf numFmtId="14" fontId="0" fillId="0" borderId="0" xfId="0" applyNumberFormat="1" applyProtection="1"/>
    <xf numFmtId="164" fontId="12" fillId="2" borderId="6" xfId="0" applyNumberFormat="1" applyFont="1" applyFill="1" applyBorder="1" applyAlignment="1" applyProtection="1">
      <alignment wrapText="1"/>
    </xf>
    <xf numFmtId="0" fontId="18" fillId="2" borderId="5" xfId="0" applyFont="1" applyFill="1" applyBorder="1" applyAlignment="1" applyProtection="1">
      <alignment vertical="top" wrapText="1"/>
    </xf>
    <xf numFmtId="0" fontId="1" fillId="2" borderId="11" xfId="0" applyFont="1" applyFill="1" applyBorder="1" applyAlignment="1" applyProtection="1">
      <alignment vertical="top" wrapText="1"/>
    </xf>
    <xf numFmtId="0" fontId="17" fillId="0" borderId="0" xfId="0" applyFont="1" applyProtection="1">
      <protection hidden="1"/>
    </xf>
    <xf numFmtId="0" fontId="10" fillId="4" borderId="0" xfId="0" applyFont="1" applyFill="1" applyAlignment="1">
      <alignment horizontal="left" vertical="center" indent="3"/>
    </xf>
    <xf numFmtId="0" fontId="1" fillId="2" borderId="8" xfId="0" applyFont="1" applyFill="1" applyBorder="1" applyAlignment="1" applyProtection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top" wrapText="1"/>
    </xf>
    <xf numFmtId="0" fontId="1" fillId="2" borderId="5" xfId="0" applyFont="1" applyFill="1" applyBorder="1" applyAlignment="1" applyProtection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top"/>
    </xf>
    <xf numFmtId="0" fontId="1" fillId="2" borderId="5" xfId="0" applyFont="1" applyFill="1" applyBorder="1" applyAlignment="1" applyProtection="1">
      <alignment horizontal="center" vertical="top"/>
    </xf>
  </cellXfs>
  <cellStyles count="2">
    <cellStyle name="Gut" xfId="1" builtinId="26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8</xdr:col>
      <xdr:colOff>1371600</xdr:colOff>
      <xdr:row>1</xdr:row>
      <xdr:rowOff>107062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9171"/>
        <a:stretch/>
      </xdr:blipFill>
      <xdr:spPr>
        <a:xfrm>
          <a:off x="0" y="27214"/>
          <a:ext cx="15554325" cy="1851498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0</xdr:row>
      <xdr:rowOff>1768927</xdr:rowOff>
    </xdr:from>
    <xdr:to>
      <xdr:col>9</xdr:col>
      <xdr:colOff>0</xdr:colOff>
      <xdr:row>0</xdr:row>
      <xdr:rowOff>2245177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3400" y="1768927"/>
          <a:ext cx="13661571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DE" sz="28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533400</xdr:colOff>
      <xdr:row>0</xdr:row>
      <xdr:rowOff>2220685</xdr:rowOff>
    </xdr:from>
    <xdr:to>
      <xdr:col>9</xdr:col>
      <xdr:colOff>0</xdr:colOff>
      <xdr:row>0</xdr:row>
      <xdr:rowOff>2696935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3400" y="2220685"/>
          <a:ext cx="13661571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DE" sz="2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2220685</xdr:rowOff>
    </xdr:from>
    <xdr:to>
      <xdr:col>9</xdr:col>
      <xdr:colOff>2642507</xdr:colOff>
      <xdr:row>1</xdr:row>
      <xdr:rowOff>2696935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33400" y="2154010"/>
          <a:ext cx="13986782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DE" sz="2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49"/>
  <sheetViews>
    <sheetView tabSelected="1" zoomScaleNormal="100" workbookViewId="0">
      <selection activeCell="C4" sqref="C4"/>
    </sheetView>
  </sheetViews>
  <sheetFormatPr baseColWidth="10" defaultColWidth="11.42578125" defaultRowHeight="15" x14ac:dyDescent="0.25"/>
  <cols>
    <col min="1" max="1" width="18.85546875" style="2" customWidth="1"/>
    <col min="2" max="2" width="32.7109375" style="2" customWidth="1"/>
    <col min="3" max="3" width="18" style="2" customWidth="1"/>
    <col min="4" max="4" width="23.85546875" style="2" customWidth="1"/>
    <col min="5" max="5" width="44.85546875" style="2" customWidth="1"/>
    <col min="6" max="6" width="21.5703125" style="2" customWidth="1"/>
    <col min="7" max="7" width="7" style="2" customWidth="1"/>
    <col min="8" max="8" width="45.85546875" style="2" customWidth="1"/>
    <col min="9" max="9" width="20.7109375" style="2" customWidth="1"/>
    <col min="10" max="10" width="11.85546875" style="2" customWidth="1"/>
    <col min="11" max="16384" width="11.42578125" style="2"/>
  </cols>
  <sheetData>
    <row r="1" spans="1:17" ht="139.5" customHeight="1" x14ac:dyDescent="0.25"/>
    <row r="2" spans="1:17" ht="42.75" customHeight="1" x14ac:dyDescent="0.45">
      <c r="A2" s="38" t="str">
        <f>IF(C4="English",'Formulardaten '!A2,'Formulardaten '!K2)</f>
        <v>Calculation file</v>
      </c>
      <c r="B2" s="16"/>
      <c r="C2" s="16"/>
      <c r="D2" s="16"/>
      <c r="E2" s="16"/>
      <c r="F2" s="16"/>
      <c r="G2" s="16"/>
      <c r="H2" s="16"/>
      <c r="I2" s="16"/>
    </row>
    <row r="3" spans="1:17" s="30" customFormat="1" ht="44.25" customHeight="1" x14ac:dyDescent="0.25">
      <c r="A3" s="39" t="str">
        <f>IF(C4="English",'Formulardaten '!A3,'Formulardaten '!K3)</f>
        <v xml:space="preserve">For HF Bus Mode (additional Power Supply)
</v>
      </c>
      <c r="B3" s="29"/>
      <c r="C3" s="29"/>
      <c r="D3" s="29"/>
      <c r="E3" s="29"/>
      <c r="F3" s="29"/>
      <c r="G3" s="29"/>
      <c r="H3" s="29"/>
      <c r="I3" s="29"/>
      <c r="J3" s="2"/>
    </row>
    <row r="4" spans="1:17" s="32" customFormat="1" ht="44.25" customHeight="1" x14ac:dyDescent="0.25">
      <c r="A4" s="60" t="str">
        <f>IF(C4="English",'Formulardaten '!A4,'Formulardaten '!K4)</f>
        <v>Please choose language:</v>
      </c>
      <c r="B4" s="31"/>
      <c r="C4" s="47" t="s">
        <v>17</v>
      </c>
      <c r="D4" s="50" t="str">
        <f>IF(C4="English",'Formulardaten '!C2,'Formulardaten '!D2)</f>
        <v>Module:</v>
      </c>
      <c r="E4" s="47" t="s">
        <v>50</v>
      </c>
      <c r="G4" s="31"/>
      <c r="H4" s="50" t="str">
        <f>IF(C4="English",'Formulardaten '!E4,'Formulardaten '!O4)</f>
        <v>cable type:</v>
      </c>
      <c r="I4" s="47" t="s">
        <v>5</v>
      </c>
    </row>
    <row r="5" spans="1:17" ht="45" customHeight="1" x14ac:dyDescent="0.4">
      <c r="A5" s="61" t="str">
        <f>IF(C4="English",'Formulardaten '!A5,'Formulardaten '!K5)</f>
        <v>Read/write head</v>
      </c>
      <c r="B5" s="65" t="str">
        <f>IF(C4="English",'Formulardaten '!B5,'Formulardaten '!L5)</f>
        <v>Typ</v>
      </c>
      <c r="C5" s="65" t="str">
        <f>IF(C4="English",'Formulardaten '!C5,'Formulardaten '!M5)</f>
        <v>Ident no.</v>
      </c>
      <c r="D5" s="63" t="str">
        <f>IF(C4="English",'Formulardaten '!D5,'Formulardaten '!N5)</f>
        <v>Operational current for
read/write head in mA</v>
      </c>
      <c r="E5" s="63" t="str">
        <f>IF(C4="English",'Formulardaten '!E5,'Formulardaten '!O5)</f>
        <v>Operational power
consumption in mW</v>
      </c>
      <c r="F5" s="63" t="str">
        <f>IF(C4="English",'Formulardaten '!F5,'Formulardaten '!P5)</f>
        <v>Cable lenth to next
read/write head in m</v>
      </c>
      <c r="G5" s="41"/>
      <c r="H5" s="58" t="str">
        <f>IF(E4='Formulardaten '!E2,IF(C4="English",'Formulardaten '!H5,'Formulardaten '!R5),IF(C4="English",'Formulardaten '!H6,'Formulardaten '!R6))</f>
        <v>Power consumption in W 
at 24V DC and 20°C (max. 48W)</v>
      </c>
      <c r="I5" s="56">
        <f>SUM(E7:E38)/1000+(IF(I4="S2500",Grunddaten!J4,IF(I4="S2501",Grunddaten!J6,Grunddaten!J5)))</f>
        <v>2.6498010000000001</v>
      </c>
      <c r="K5" s="3"/>
      <c r="L5" s="3"/>
      <c r="M5" s="3"/>
      <c r="N5" s="3"/>
      <c r="O5" s="3"/>
      <c r="P5" s="3"/>
      <c r="Q5" s="3"/>
    </row>
    <row r="6" spans="1:17" ht="34.5" customHeight="1" x14ac:dyDescent="0.25">
      <c r="A6" s="62"/>
      <c r="B6" s="66"/>
      <c r="C6" s="66"/>
      <c r="D6" s="64"/>
      <c r="E6" s="64"/>
      <c r="F6" s="64"/>
      <c r="G6" s="42"/>
      <c r="H6" s="57" t="str">
        <f>IF(E4='Formulardaten '!E2,IF(I5&gt;28.8,IF(C4="English",'Formulardaten '!D9,'Formulardaten '!E9),""),IF(I5&gt;48,IF(C4="English",'Formulardaten '!D9,'Formulardaten '!E9),""))</f>
        <v/>
      </c>
      <c r="I6" s="43"/>
      <c r="K6" s="3"/>
      <c r="L6" s="3"/>
      <c r="M6" s="3"/>
      <c r="N6" s="3"/>
      <c r="O6" s="3"/>
      <c r="P6" s="3"/>
      <c r="Q6" s="3"/>
    </row>
    <row r="7" spans="1:17" ht="15.75" x14ac:dyDescent="0.25">
      <c r="A7" s="33">
        <v>1</v>
      </c>
      <c r="B7" s="5" t="s">
        <v>60</v>
      </c>
      <c r="C7" s="6">
        <f>VLOOKUP(B7,Grunddaten!$A$4:$B$19,2,FALSE)</f>
        <v>100010648</v>
      </c>
      <c r="D7" s="7">
        <f>IF(C7&gt;0,VLOOKUP(C7,Grunddaten!$B$4:$C$19,2,0),0)</f>
        <v>80</v>
      </c>
      <c r="E7" s="7">
        <f>D7*24</f>
        <v>1920</v>
      </c>
      <c r="F7" s="8">
        <v>2</v>
      </c>
      <c r="G7" s="9"/>
      <c r="H7" s="4"/>
      <c r="I7" s="44"/>
      <c r="J7"/>
    </row>
    <row r="8" spans="1:17" ht="15.75" x14ac:dyDescent="0.25">
      <c r="A8" s="33">
        <v>2</v>
      </c>
      <c r="B8" s="5" t="s">
        <v>8</v>
      </c>
      <c r="C8" s="6">
        <f>VLOOKUP(B8,Grunddaten!$A$4:$B$19,2,FALSE)</f>
        <v>7030779</v>
      </c>
      <c r="D8" s="7">
        <f>IF(C8&gt;0,VLOOKUP(C8,Grunddaten!$B$4:$C$19,2,0),0)</f>
        <v>30</v>
      </c>
      <c r="E8" s="7">
        <f t="shared" ref="E8:E38" si="0">D8*24</f>
        <v>720</v>
      </c>
      <c r="F8" s="8">
        <v>1</v>
      </c>
      <c r="G8" s="9"/>
      <c r="H8" s="4"/>
      <c r="I8" s="45"/>
      <c r="J8"/>
    </row>
    <row r="9" spans="1:17" ht="15.75" x14ac:dyDescent="0.25">
      <c r="A9" s="33">
        <v>3</v>
      </c>
      <c r="B9" s="5" t="s">
        <v>15</v>
      </c>
      <c r="C9" s="6">
        <f>VLOOKUP(B9,Grunddaten!$A$4:$B$19,2,FALSE)</f>
        <v>0</v>
      </c>
      <c r="D9" s="7">
        <f>IF(C9&gt;0,VLOOKUP(C9,Grunddaten!$B$4:$C$19,2,0),0)</f>
        <v>0</v>
      </c>
      <c r="E9" s="7">
        <f>D9*24</f>
        <v>0</v>
      </c>
      <c r="F9" s="8"/>
      <c r="G9" s="9"/>
      <c r="H9" s="4"/>
      <c r="I9" s="45"/>
      <c r="J9"/>
    </row>
    <row r="10" spans="1:17" ht="15.75" x14ac:dyDescent="0.25">
      <c r="A10" s="33">
        <v>4</v>
      </c>
      <c r="B10" s="5" t="s">
        <v>15</v>
      </c>
      <c r="C10" s="6">
        <f>VLOOKUP(B10,Grunddaten!$A$4:$B$19,2,FALSE)</f>
        <v>0</v>
      </c>
      <c r="D10" s="7">
        <f>IF(C10&gt;0,VLOOKUP(C10,Grunddaten!$B$4:$C$19,2,0),0)</f>
        <v>0</v>
      </c>
      <c r="E10" s="7">
        <f>D10*24</f>
        <v>0</v>
      </c>
      <c r="F10" s="8"/>
      <c r="G10" s="9"/>
      <c r="H10" s="4"/>
      <c r="I10" s="45"/>
      <c r="J10"/>
    </row>
    <row r="11" spans="1:17" ht="15.75" x14ac:dyDescent="0.25">
      <c r="A11" s="33">
        <v>5</v>
      </c>
      <c r="B11" s="5" t="s">
        <v>15</v>
      </c>
      <c r="C11" s="6">
        <f>VLOOKUP(B11,Grunddaten!$A$4:$B$19,2,FALSE)</f>
        <v>0</v>
      </c>
      <c r="D11" s="7">
        <f>IF(C11&gt;0,VLOOKUP(C11,Grunddaten!$B$4:$C$19,2,0),0)</f>
        <v>0</v>
      </c>
      <c r="E11" s="7">
        <f t="shared" si="0"/>
        <v>0</v>
      </c>
      <c r="F11" s="8"/>
      <c r="G11" s="9"/>
      <c r="H11" s="4"/>
      <c r="I11" s="45"/>
      <c r="J11"/>
    </row>
    <row r="12" spans="1:17" ht="15.75" x14ac:dyDescent="0.25">
      <c r="A12" s="33">
        <v>6</v>
      </c>
      <c r="B12" s="5" t="s">
        <v>15</v>
      </c>
      <c r="C12" s="6">
        <f>VLOOKUP(B12,Grunddaten!$A$4:$B$19,2,FALSE)</f>
        <v>0</v>
      </c>
      <c r="D12" s="7">
        <f>IF(C12&gt;0,VLOOKUP(C12,Grunddaten!$B$4:$C$19,2,0),0)</f>
        <v>0</v>
      </c>
      <c r="E12" s="7">
        <f t="shared" si="0"/>
        <v>0</v>
      </c>
      <c r="F12" s="8"/>
      <c r="G12" s="9"/>
      <c r="H12" s="4"/>
      <c r="I12" s="45"/>
      <c r="J12"/>
    </row>
    <row r="13" spans="1:17" ht="15.75" x14ac:dyDescent="0.25">
      <c r="A13" s="33">
        <v>7</v>
      </c>
      <c r="B13" s="5" t="s">
        <v>15</v>
      </c>
      <c r="C13" s="6">
        <f>VLOOKUP(B13,Grunddaten!$A$4:$B$19,2,FALSE)</f>
        <v>0</v>
      </c>
      <c r="D13" s="7">
        <f>IF(C13&gt;0,VLOOKUP(C13,Grunddaten!$B$4:$C$19,2,0),0)</f>
        <v>0</v>
      </c>
      <c r="E13" s="7">
        <f t="shared" si="0"/>
        <v>0</v>
      </c>
      <c r="F13" s="8"/>
      <c r="G13" s="9"/>
      <c r="H13" s="4"/>
      <c r="I13" s="45"/>
      <c r="J13"/>
    </row>
    <row r="14" spans="1:17" ht="15.75" x14ac:dyDescent="0.25">
      <c r="A14" s="33">
        <v>8</v>
      </c>
      <c r="B14" s="5" t="s">
        <v>15</v>
      </c>
      <c r="C14" s="6">
        <f>VLOOKUP(B14,Grunddaten!$A$4:$B$19,2,FALSE)</f>
        <v>0</v>
      </c>
      <c r="D14" s="7">
        <f>IF(C14&gt;0,VLOOKUP(C14,Grunddaten!$B$4:$C$19,2,0),0)</f>
        <v>0</v>
      </c>
      <c r="E14" s="7">
        <f t="shared" si="0"/>
        <v>0</v>
      </c>
      <c r="F14" s="8"/>
      <c r="G14" s="9"/>
      <c r="H14" s="4"/>
      <c r="I14" s="45"/>
      <c r="J14"/>
    </row>
    <row r="15" spans="1:17" ht="15.75" x14ac:dyDescent="0.25">
      <c r="A15" s="33">
        <v>9</v>
      </c>
      <c r="B15" s="5" t="s">
        <v>15</v>
      </c>
      <c r="C15" s="6">
        <f>VLOOKUP(B15,Grunddaten!$A$4:$B$19,2,FALSE)</f>
        <v>0</v>
      </c>
      <c r="D15" s="7">
        <f>IF(C15&gt;0,VLOOKUP(C15,Grunddaten!$B$4:$C$19,2,0),0)</f>
        <v>0</v>
      </c>
      <c r="E15" s="7">
        <f t="shared" si="0"/>
        <v>0</v>
      </c>
      <c r="F15" s="8"/>
      <c r="G15" s="9"/>
      <c r="H15" s="4"/>
      <c r="I15" s="45"/>
    </row>
    <row r="16" spans="1:17" ht="15.75" x14ac:dyDescent="0.25">
      <c r="A16" s="33">
        <v>10</v>
      </c>
      <c r="B16" s="5" t="s">
        <v>15</v>
      </c>
      <c r="C16" s="6">
        <f>VLOOKUP(B16,Grunddaten!$A$4:$B$19,2,FALSE)</f>
        <v>0</v>
      </c>
      <c r="D16" s="7">
        <f>IF(C16&gt;0,VLOOKUP(C16,Grunddaten!$B$4:$C$19,2,0),0)</f>
        <v>0</v>
      </c>
      <c r="E16" s="7">
        <f t="shared" si="0"/>
        <v>0</v>
      </c>
      <c r="F16" s="8"/>
      <c r="G16" s="9"/>
      <c r="H16" s="4"/>
      <c r="I16" s="45"/>
    </row>
    <row r="17" spans="1:9" ht="15.75" x14ac:dyDescent="0.25">
      <c r="A17" s="33">
        <v>11</v>
      </c>
      <c r="B17" s="5" t="s">
        <v>15</v>
      </c>
      <c r="C17" s="6">
        <f>VLOOKUP(B17,Grunddaten!$A$4:$B$19,2,FALSE)</f>
        <v>0</v>
      </c>
      <c r="D17" s="7">
        <f>IF(C17&gt;0,VLOOKUP(C17,Grunddaten!$B$4:$C$19,2,0),0)</f>
        <v>0</v>
      </c>
      <c r="E17" s="7">
        <f t="shared" si="0"/>
        <v>0</v>
      </c>
      <c r="F17" s="8"/>
      <c r="G17" s="9"/>
      <c r="H17" s="4"/>
      <c r="I17" s="45"/>
    </row>
    <row r="18" spans="1:9" ht="15.75" x14ac:dyDescent="0.25">
      <c r="A18" s="33">
        <v>12</v>
      </c>
      <c r="B18" s="5" t="s">
        <v>15</v>
      </c>
      <c r="C18" s="6">
        <f>VLOOKUP(B18,Grunddaten!$A$4:$B$19,2,FALSE)</f>
        <v>0</v>
      </c>
      <c r="D18" s="7">
        <f>IF(C18&gt;0,VLOOKUP(C18,Grunddaten!$B$4:$C$19,2,0),0)</f>
        <v>0</v>
      </c>
      <c r="E18" s="7">
        <f t="shared" si="0"/>
        <v>0</v>
      </c>
      <c r="F18" s="8"/>
      <c r="G18" s="9"/>
      <c r="H18" s="4"/>
      <c r="I18" s="45"/>
    </row>
    <row r="19" spans="1:9" ht="15.75" x14ac:dyDescent="0.25">
      <c r="A19" s="33">
        <v>13</v>
      </c>
      <c r="B19" s="5" t="s">
        <v>15</v>
      </c>
      <c r="C19" s="6">
        <f>VLOOKUP(B19,Grunddaten!$A$4:$B$19,2,FALSE)</f>
        <v>0</v>
      </c>
      <c r="D19" s="7">
        <f>IF(C19&gt;0,VLOOKUP(C19,Grunddaten!$B$4:$C$19,2,0),0)</f>
        <v>0</v>
      </c>
      <c r="E19" s="7">
        <f t="shared" si="0"/>
        <v>0</v>
      </c>
      <c r="F19" s="8"/>
      <c r="G19" s="9"/>
      <c r="H19" s="4"/>
      <c r="I19" s="45"/>
    </row>
    <row r="20" spans="1:9" ht="15.75" x14ac:dyDescent="0.25">
      <c r="A20" s="33">
        <v>14</v>
      </c>
      <c r="B20" s="5" t="s">
        <v>15</v>
      </c>
      <c r="C20" s="6">
        <f>VLOOKUP(B20,Grunddaten!$A$4:$B$19,2,FALSE)</f>
        <v>0</v>
      </c>
      <c r="D20" s="7">
        <f>IF(C20&gt;0,VLOOKUP(C20,Grunddaten!$B$4:$C$19,2,0),0)</f>
        <v>0</v>
      </c>
      <c r="E20" s="7">
        <f t="shared" si="0"/>
        <v>0</v>
      </c>
      <c r="F20" s="8"/>
      <c r="G20" s="9"/>
      <c r="H20" s="4"/>
      <c r="I20" s="45"/>
    </row>
    <row r="21" spans="1:9" ht="15.75" x14ac:dyDescent="0.25">
      <c r="A21" s="33">
        <v>15</v>
      </c>
      <c r="B21" s="5" t="s">
        <v>15</v>
      </c>
      <c r="C21" s="6">
        <f>VLOOKUP(B21,Grunddaten!$A$4:$B$19,2,FALSE)</f>
        <v>0</v>
      </c>
      <c r="D21" s="7">
        <f>IF(C21&gt;0,VLOOKUP(C21,Grunddaten!$B$4:$C$19,2,0),0)</f>
        <v>0</v>
      </c>
      <c r="E21" s="7">
        <f t="shared" si="0"/>
        <v>0</v>
      </c>
      <c r="F21" s="8"/>
      <c r="G21" s="9"/>
      <c r="H21" s="4"/>
      <c r="I21" s="45"/>
    </row>
    <row r="22" spans="1:9" ht="15.75" x14ac:dyDescent="0.25">
      <c r="A22" s="33">
        <v>16</v>
      </c>
      <c r="B22" s="5" t="s">
        <v>15</v>
      </c>
      <c r="C22" s="6">
        <f>VLOOKUP(B22,Grunddaten!$A$4:$B$19,2,FALSE)</f>
        <v>0</v>
      </c>
      <c r="D22" s="7">
        <f>IF(C22&gt;0,VLOOKUP(C22,Grunddaten!$B$4:$C$19,2,0),0)</f>
        <v>0</v>
      </c>
      <c r="E22" s="7">
        <f t="shared" si="0"/>
        <v>0</v>
      </c>
      <c r="F22" s="8"/>
      <c r="G22" s="9"/>
      <c r="H22" s="4"/>
      <c r="I22" s="45"/>
    </row>
    <row r="23" spans="1:9" ht="15.75" x14ac:dyDescent="0.25">
      <c r="A23" s="33">
        <v>17</v>
      </c>
      <c r="B23" s="5" t="s">
        <v>15</v>
      </c>
      <c r="C23" s="6">
        <f>VLOOKUP(B23,Grunddaten!$A$4:$B$19,2,FALSE)</f>
        <v>0</v>
      </c>
      <c r="D23" s="7">
        <f>IF(C23&gt;0,VLOOKUP(C23,Grunddaten!$B$4:$C$19,2,0),0)</f>
        <v>0</v>
      </c>
      <c r="E23" s="7">
        <f t="shared" si="0"/>
        <v>0</v>
      </c>
      <c r="F23" s="8"/>
      <c r="G23" s="9"/>
      <c r="H23" s="4"/>
      <c r="I23" s="45"/>
    </row>
    <row r="24" spans="1:9" ht="15.75" x14ac:dyDescent="0.25">
      <c r="A24" s="33">
        <v>18</v>
      </c>
      <c r="B24" s="5" t="s">
        <v>15</v>
      </c>
      <c r="C24" s="6">
        <f>VLOOKUP(B24,Grunddaten!$A$4:$B$19,2,FALSE)</f>
        <v>0</v>
      </c>
      <c r="D24" s="7">
        <f>IF(C24&gt;0,VLOOKUP(C24,Grunddaten!$B$4:$C$19,2,0),0)</f>
        <v>0</v>
      </c>
      <c r="E24" s="7">
        <f t="shared" si="0"/>
        <v>0</v>
      </c>
      <c r="F24" s="8"/>
      <c r="G24" s="9"/>
      <c r="H24" s="4"/>
      <c r="I24" s="45"/>
    </row>
    <row r="25" spans="1:9" ht="15.75" x14ac:dyDescent="0.25">
      <c r="A25" s="33">
        <v>19</v>
      </c>
      <c r="B25" s="5" t="s">
        <v>15</v>
      </c>
      <c r="C25" s="6">
        <f>VLOOKUP(B25,Grunddaten!$A$4:$B$19,2,FALSE)</f>
        <v>0</v>
      </c>
      <c r="D25" s="7">
        <f>IF(C25&gt;0,VLOOKUP(C25,Grunddaten!$B$4:$C$19,2,0),0)</f>
        <v>0</v>
      </c>
      <c r="E25" s="7">
        <f t="shared" si="0"/>
        <v>0</v>
      </c>
      <c r="F25" s="8"/>
      <c r="G25" s="9"/>
      <c r="H25" s="4"/>
      <c r="I25" s="45"/>
    </row>
    <row r="26" spans="1:9" ht="15.75" x14ac:dyDescent="0.25">
      <c r="A26" s="33">
        <v>20</v>
      </c>
      <c r="B26" s="5" t="s">
        <v>15</v>
      </c>
      <c r="C26" s="6">
        <f>VLOOKUP(B26,Grunddaten!$A$4:$B$19,2,FALSE)</f>
        <v>0</v>
      </c>
      <c r="D26" s="7">
        <f>IF(C26&gt;0,VLOOKUP(C26,Grunddaten!$B$4:$C$19,2,0),0)</f>
        <v>0</v>
      </c>
      <c r="E26" s="7">
        <f t="shared" si="0"/>
        <v>0</v>
      </c>
      <c r="F26" s="8"/>
      <c r="G26" s="9"/>
      <c r="H26" s="4"/>
      <c r="I26" s="45"/>
    </row>
    <row r="27" spans="1:9" ht="15.75" x14ac:dyDescent="0.25">
      <c r="A27" s="33">
        <v>21</v>
      </c>
      <c r="B27" s="5" t="s">
        <v>15</v>
      </c>
      <c r="C27" s="6">
        <f>VLOOKUP(B27,Grunddaten!$A$4:$B$19,2,FALSE)</f>
        <v>0</v>
      </c>
      <c r="D27" s="7">
        <f>IF(C27&gt;0,VLOOKUP(C27,Grunddaten!$B$4:$C$19,2,0),0)</f>
        <v>0</v>
      </c>
      <c r="E27" s="7">
        <f t="shared" si="0"/>
        <v>0</v>
      </c>
      <c r="F27" s="8"/>
      <c r="G27" s="9"/>
      <c r="H27" s="4"/>
      <c r="I27" s="45"/>
    </row>
    <row r="28" spans="1:9" ht="15.75" x14ac:dyDescent="0.25">
      <c r="A28" s="33">
        <v>22</v>
      </c>
      <c r="B28" s="5" t="s">
        <v>15</v>
      </c>
      <c r="C28" s="6">
        <f>VLOOKUP(B28,Grunddaten!$A$4:$B$19,2,FALSE)</f>
        <v>0</v>
      </c>
      <c r="D28" s="7">
        <f>IF(C28&gt;0,VLOOKUP(C28,Grunddaten!$B$4:$C$19,2,0),0)</f>
        <v>0</v>
      </c>
      <c r="E28" s="7">
        <f t="shared" si="0"/>
        <v>0</v>
      </c>
      <c r="F28" s="8"/>
      <c r="G28" s="9"/>
      <c r="H28" s="4"/>
      <c r="I28" s="45"/>
    </row>
    <row r="29" spans="1:9" ht="15.75" x14ac:dyDescent="0.25">
      <c r="A29" s="33">
        <v>23</v>
      </c>
      <c r="B29" s="5" t="s">
        <v>15</v>
      </c>
      <c r="C29" s="6">
        <f>VLOOKUP(B29,Grunddaten!$A$4:$B$19,2,FALSE)</f>
        <v>0</v>
      </c>
      <c r="D29" s="7">
        <f>IF(C29&gt;0,VLOOKUP(C29,Grunddaten!$B$4:$C$19,2,0),0)</f>
        <v>0</v>
      </c>
      <c r="E29" s="7">
        <f t="shared" si="0"/>
        <v>0</v>
      </c>
      <c r="F29" s="8"/>
      <c r="G29" s="9"/>
      <c r="H29" s="4"/>
      <c r="I29" s="45"/>
    </row>
    <row r="30" spans="1:9" ht="15.75" x14ac:dyDescent="0.25">
      <c r="A30" s="33">
        <v>24</v>
      </c>
      <c r="B30" s="5" t="s">
        <v>15</v>
      </c>
      <c r="C30" s="6">
        <f>VLOOKUP(B30,Grunddaten!$A$4:$B$19,2,FALSE)</f>
        <v>0</v>
      </c>
      <c r="D30" s="7">
        <f>IF(C30&gt;0,VLOOKUP(C30,Grunddaten!$B$4:$C$19,2,0),0)</f>
        <v>0</v>
      </c>
      <c r="E30" s="7">
        <f t="shared" si="0"/>
        <v>0</v>
      </c>
      <c r="F30" s="8"/>
      <c r="G30" s="9"/>
      <c r="H30" s="4"/>
      <c r="I30" s="45"/>
    </row>
    <row r="31" spans="1:9" ht="15.75" x14ac:dyDescent="0.25">
      <c r="A31" s="33">
        <v>25</v>
      </c>
      <c r="B31" s="5" t="s">
        <v>15</v>
      </c>
      <c r="C31" s="6">
        <f>VLOOKUP(B31,Grunddaten!$A$4:$B$19,2,FALSE)</f>
        <v>0</v>
      </c>
      <c r="D31" s="7">
        <f>IF(C31&gt;0,VLOOKUP(C31,Grunddaten!$B$4:$C$19,2,0),0)</f>
        <v>0</v>
      </c>
      <c r="E31" s="7">
        <f t="shared" si="0"/>
        <v>0</v>
      </c>
      <c r="F31" s="8"/>
      <c r="G31" s="9"/>
      <c r="H31" s="4"/>
      <c r="I31" s="45"/>
    </row>
    <row r="32" spans="1:9" ht="15.75" x14ac:dyDescent="0.25">
      <c r="A32" s="33">
        <v>26</v>
      </c>
      <c r="B32" s="5" t="s">
        <v>15</v>
      </c>
      <c r="C32" s="6">
        <f>VLOOKUP(B32,Grunddaten!$A$4:$B$19,2,FALSE)</f>
        <v>0</v>
      </c>
      <c r="D32" s="7">
        <f>IF(C32&gt;0,VLOOKUP(C32,Grunddaten!$B$4:$C$19,2,0),0)</f>
        <v>0</v>
      </c>
      <c r="E32" s="7">
        <f t="shared" si="0"/>
        <v>0</v>
      </c>
      <c r="F32" s="8"/>
      <c r="G32" s="9"/>
      <c r="H32" s="4"/>
      <c r="I32" s="45"/>
    </row>
    <row r="33" spans="1:9" ht="15.75" x14ac:dyDescent="0.25">
      <c r="A33" s="33">
        <v>27</v>
      </c>
      <c r="B33" s="5" t="s">
        <v>15</v>
      </c>
      <c r="C33" s="6">
        <f>VLOOKUP(B33,Grunddaten!$A$4:$B$19,2,FALSE)</f>
        <v>0</v>
      </c>
      <c r="D33" s="7">
        <f>IF(C33&gt;0,VLOOKUP(C33,Grunddaten!$B$4:$C$19,2,0),0)</f>
        <v>0</v>
      </c>
      <c r="E33" s="7">
        <f t="shared" si="0"/>
        <v>0</v>
      </c>
      <c r="F33" s="8"/>
      <c r="G33" s="9"/>
      <c r="H33" s="4"/>
      <c r="I33" s="45"/>
    </row>
    <row r="34" spans="1:9" ht="15.75" x14ac:dyDescent="0.25">
      <c r="A34" s="33">
        <v>28</v>
      </c>
      <c r="B34" s="5" t="s">
        <v>15</v>
      </c>
      <c r="C34" s="6">
        <f>VLOOKUP(B34,Grunddaten!$A$4:$B$19,2,FALSE)</f>
        <v>0</v>
      </c>
      <c r="D34" s="7">
        <f>IF(C34&gt;0,VLOOKUP(C34,Grunddaten!$B$4:$C$19,2,0),0)</f>
        <v>0</v>
      </c>
      <c r="E34" s="7">
        <f t="shared" si="0"/>
        <v>0</v>
      </c>
      <c r="F34" s="8"/>
      <c r="G34" s="9"/>
      <c r="H34" s="4"/>
      <c r="I34" s="45"/>
    </row>
    <row r="35" spans="1:9" ht="15.75" x14ac:dyDescent="0.25">
      <c r="A35" s="33">
        <v>29</v>
      </c>
      <c r="B35" s="5" t="s">
        <v>15</v>
      </c>
      <c r="C35" s="6">
        <f>VLOOKUP(B35,Grunddaten!$A$4:$B$19,2,FALSE)</f>
        <v>0</v>
      </c>
      <c r="D35" s="7">
        <f>IF(C35&gt;0,VLOOKUP(C35,Grunddaten!$B$4:$C$19,2,0),0)</f>
        <v>0</v>
      </c>
      <c r="E35" s="7">
        <f t="shared" si="0"/>
        <v>0</v>
      </c>
      <c r="F35" s="8"/>
      <c r="G35" s="9"/>
      <c r="H35" s="4"/>
      <c r="I35" s="45"/>
    </row>
    <row r="36" spans="1:9" ht="15.75" x14ac:dyDescent="0.25">
      <c r="A36" s="33">
        <v>30</v>
      </c>
      <c r="B36" s="5" t="s">
        <v>15</v>
      </c>
      <c r="C36" s="6">
        <f>VLOOKUP(B36,Grunddaten!$A$4:$B$19,2,FALSE)</f>
        <v>0</v>
      </c>
      <c r="D36" s="7">
        <f>IF(C36&gt;0,VLOOKUP(C36,Grunddaten!$B$4:$C$19,2,0),0)</f>
        <v>0</v>
      </c>
      <c r="E36" s="7">
        <f t="shared" si="0"/>
        <v>0</v>
      </c>
      <c r="F36" s="8"/>
      <c r="G36" s="9"/>
      <c r="H36" s="4"/>
      <c r="I36" s="45"/>
    </row>
    <row r="37" spans="1:9" ht="15.75" x14ac:dyDescent="0.25">
      <c r="A37" s="33">
        <v>31</v>
      </c>
      <c r="B37" s="5" t="s">
        <v>15</v>
      </c>
      <c r="C37" s="6">
        <f>VLOOKUP(B37,Grunddaten!$A$4:$B$19,2,FALSE)</f>
        <v>0</v>
      </c>
      <c r="D37" s="7">
        <f>IF(C37&gt;0,VLOOKUP(C37,Grunddaten!$B$4:$C$19,2,0),0)</f>
        <v>0</v>
      </c>
      <c r="E37" s="7">
        <f t="shared" si="0"/>
        <v>0</v>
      </c>
      <c r="F37" s="8"/>
      <c r="G37" s="9"/>
      <c r="H37" s="4"/>
      <c r="I37" s="45"/>
    </row>
    <row r="38" spans="1:9" ht="15.75" x14ac:dyDescent="0.25">
      <c r="A38" s="34">
        <v>32</v>
      </c>
      <c r="B38" s="11" t="s">
        <v>15</v>
      </c>
      <c r="C38" s="12">
        <f>VLOOKUP(B38,Grunddaten!$A$4:$B$19,2,FALSE)</f>
        <v>0</v>
      </c>
      <c r="D38" s="13">
        <f>IF(C38&gt;0,VLOOKUP(C38,Grunddaten!$B$4:$C$19,2,0),0)</f>
        <v>0</v>
      </c>
      <c r="E38" s="13">
        <f t="shared" si="0"/>
        <v>0</v>
      </c>
      <c r="F38" s="14"/>
      <c r="G38" s="15"/>
      <c r="H38" s="10"/>
      <c r="I38" s="46"/>
    </row>
    <row r="39" spans="1:9" ht="15" customHeight="1" x14ac:dyDescent="0.25">
      <c r="A39" s="51" t="str">
        <f>IF(C4="English",'Formulardaten '!A7,'Formulardaten '!K7)</f>
        <v>Total</v>
      </c>
      <c r="D39" s="52">
        <f>SUM(D7:D38)</f>
        <v>110</v>
      </c>
      <c r="E39" s="52">
        <f>SUM(E7:E38)</f>
        <v>2640</v>
      </c>
      <c r="F39" s="54">
        <f>SUM(F7:F38)</f>
        <v>3</v>
      </c>
    </row>
    <row r="40" spans="1:9" x14ac:dyDescent="0.25">
      <c r="D40" s="53"/>
      <c r="E40" s="53"/>
      <c r="F40" s="52" t="str">
        <f>IF(C4="English",'Formulardaten '!A8,'Formulardaten '!K8)</f>
        <v>(max. 50m)</v>
      </c>
    </row>
    <row r="44" spans="1:9" x14ac:dyDescent="0.25">
      <c r="A44" s="2" t="s">
        <v>62</v>
      </c>
      <c r="B44" s="55">
        <v>44453</v>
      </c>
    </row>
    <row r="49" spans="7:7" x14ac:dyDescent="0.25">
      <c r="G49" s="59">
        <f>IF(E4='Formulardaten '!E2,28.8,48)</f>
        <v>48</v>
      </c>
    </row>
  </sheetData>
  <sheetProtection algorithmName="SHA-512" hashValue="uNgkil7rurAG8vCVAHmVZJYsFxqZa2vQSO3FyHccLzSxYigjHiJ2Brvos8qYoEaJbx1SZ6+h+282GmIAP5Z/hQ==" saltValue="lcapJfN4Flve4qNcloUaow==" spinCount="100000" sheet="1" objects="1" scenarios="1" formatCells="0" formatColumns="0" formatRows="0" insertColumns="0" insertRows="0" insertHyperlinks="0" deleteColumns="0" deleteRows="0"/>
  <dataConsolidate function="product"/>
  <mergeCells count="6">
    <mergeCell ref="A5:A6"/>
    <mergeCell ref="F5:F6"/>
    <mergeCell ref="E5:E6"/>
    <mergeCell ref="D5:D6"/>
    <mergeCell ref="C5:C6"/>
    <mergeCell ref="B5:B6"/>
  </mergeCells>
  <conditionalFormatting sqref="I7:I38">
    <cfRule type="iconSet" priority="3">
      <iconSet reverse="1">
        <cfvo type="percent" val="0"/>
        <cfvo type="num" val="84"/>
        <cfvo type="num" val="96"/>
      </iconSet>
    </cfRule>
  </conditionalFormatting>
  <conditionalFormatting sqref="F39">
    <cfRule type="cellIs" dxfId="0" priority="1" operator="greaterThan">
      <formula>50</formula>
    </cfRule>
  </conditionalFormatting>
  <dataValidations count="3">
    <dataValidation type="list" allowBlank="1" showInputMessage="1" showErrorMessage="1" sqref="J7:J14" xr:uid="{00000000-0002-0000-0000-000000000000}">
      <formula1>Typ</formula1>
    </dataValidation>
    <dataValidation type="decimal" allowBlank="1" showInputMessage="1" showErrorMessage="1" error="Range from 0 till 50" sqref="F7:F38" xr:uid="{00000000-0002-0000-0000-000001000000}">
      <formula1>0</formula1>
      <formula2>50</formula2>
    </dataValidation>
    <dataValidation operator="lessThan" allowBlank="1" showInputMessage="1" showErrorMessage="1" error="Max. 50 m" sqref="F39" xr:uid="{00000000-0002-0000-0000-000002000000}"/>
  </dataValidations>
  <pageMargins left="0.7" right="0.7" top="0.78740157499999996" bottom="0.78740157499999996" header="0.3" footer="0.3"/>
  <pageSetup paperSize="9" orientation="portrait" r:id="rId1"/>
  <customProperties>
    <customPr name="_pios_id" r:id="rId2"/>
  </customPropertie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0DBAE62-D38A-46EC-9BAF-7448EF380296}">
            <x14:iconSet custom="1">
              <x14:cfvo type="percent">
                <xm:f>0</xm:f>
              </x14:cfvo>
              <x14:cfvo type="num">
                <xm:f>$G$49-3.8</xm:f>
              </x14:cfvo>
              <x14:cfvo type="num">
                <xm:f>$G$49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I5:I6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3000000}">
          <x14:formula1>
            <xm:f>'Formulardaten '!$J$1:$K$1</xm:f>
          </x14:formula1>
          <xm:sqref>C4</xm:sqref>
        </x14:dataValidation>
        <x14:dataValidation type="list" showInputMessage="1" showErrorMessage="1" xr:uid="{00000000-0002-0000-0000-000004000000}">
          <x14:formula1>
            <xm:f>'Formulardaten '!$L$1:$N$1</xm:f>
          </x14:formula1>
          <xm:sqref>I4</xm:sqref>
        </x14:dataValidation>
        <x14:dataValidation type="list" showInputMessage="1" showErrorMessage="1" xr:uid="{00000000-0002-0000-0000-000005000000}">
          <x14:formula1>
            <xm:f>'Formulardaten '!$E$2:$F$2</xm:f>
          </x14:formula1>
          <xm:sqref>E4</xm:sqref>
        </x14:dataValidation>
        <x14:dataValidation type="list" allowBlank="1" showInputMessage="1" showErrorMessage="1" xr:uid="{00000000-0002-0000-0000-000006000000}">
          <x14:formula1>
            <xm:f>Grunddaten!$A$4:$A$19</xm:f>
          </x14:formula1>
          <xm:sqref>B7:B38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T9"/>
  <sheetViews>
    <sheetView zoomScale="70" zoomScaleNormal="70" workbookViewId="0">
      <selection activeCell="K4" sqref="K4"/>
    </sheetView>
  </sheetViews>
  <sheetFormatPr baseColWidth="10" defaultRowHeight="15" x14ac:dyDescent="0.25"/>
  <cols>
    <col min="1" max="1" width="23.140625" customWidth="1"/>
    <col min="4" max="4" width="23.5703125" customWidth="1"/>
    <col min="5" max="5" width="26.7109375" customWidth="1"/>
    <col min="6" max="6" width="34" customWidth="1"/>
    <col min="8" max="8" width="23" customWidth="1"/>
    <col min="10" max="10" width="39.5703125" customWidth="1"/>
    <col min="11" max="11" width="23" customWidth="1"/>
    <col min="14" max="14" width="25.5703125" customWidth="1"/>
  </cols>
  <sheetData>
    <row r="1" spans="1:20" ht="18" x14ac:dyDescent="0.25">
      <c r="B1" s="17"/>
      <c r="C1" s="17"/>
      <c r="D1" s="17"/>
      <c r="E1" s="17"/>
      <c r="F1" s="17"/>
      <c r="G1" s="17"/>
      <c r="H1" s="17"/>
      <c r="I1" s="17"/>
      <c r="J1" s="35" t="s">
        <v>17</v>
      </c>
      <c r="K1" s="35" t="s">
        <v>25</v>
      </c>
      <c r="L1" s="17" t="s">
        <v>5</v>
      </c>
      <c r="M1" s="17" t="s">
        <v>39</v>
      </c>
      <c r="N1" s="17" t="s">
        <v>3</v>
      </c>
      <c r="O1" s="17"/>
      <c r="P1" s="17"/>
      <c r="Q1" s="17"/>
      <c r="R1" s="17"/>
      <c r="S1" s="17"/>
    </row>
    <row r="2" spans="1:20" s="27" customFormat="1" ht="15.75" x14ac:dyDescent="0.25">
      <c r="A2" s="25" t="s">
        <v>21</v>
      </c>
      <c r="B2" s="26"/>
      <c r="C2" s="26" t="s">
        <v>49</v>
      </c>
      <c r="D2" s="26" t="s">
        <v>48</v>
      </c>
      <c r="E2" s="26" t="s">
        <v>47</v>
      </c>
      <c r="F2" s="26" t="s">
        <v>50</v>
      </c>
      <c r="G2" s="26"/>
      <c r="H2" s="26"/>
      <c r="I2" s="26"/>
      <c r="J2" s="26"/>
      <c r="K2" s="37" t="s">
        <v>22</v>
      </c>
      <c r="L2" s="26"/>
    </row>
    <row r="3" spans="1:20" s="27" customFormat="1" ht="60.75" x14ac:dyDescent="0.25">
      <c r="A3" s="36" t="s">
        <v>33</v>
      </c>
      <c r="B3" s="26"/>
      <c r="C3" s="26"/>
      <c r="D3" s="26"/>
      <c r="E3" s="26"/>
      <c r="F3" s="26"/>
      <c r="G3" s="26"/>
      <c r="H3" s="26"/>
      <c r="I3" s="26"/>
      <c r="J3" s="26"/>
      <c r="K3" s="36" t="s">
        <v>32</v>
      </c>
      <c r="L3" s="26"/>
    </row>
    <row r="4" spans="1:20" s="27" customFormat="1" ht="15.75" x14ac:dyDescent="0.25">
      <c r="A4" s="37" t="s">
        <v>55</v>
      </c>
      <c r="B4" s="26"/>
      <c r="C4" s="26"/>
      <c r="D4" s="26"/>
      <c r="E4" s="26" t="s">
        <v>34</v>
      </c>
      <c r="F4" s="26"/>
      <c r="G4" s="26"/>
      <c r="H4" s="26"/>
      <c r="I4" s="26"/>
      <c r="J4" s="26"/>
      <c r="K4" s="28" t="s">
        <v>56</v>
      </c>
      <c r="O4" s="27" t="s">
        <v>35</v>
      </c>
    </row>
    <row r="5" spans="1:20" s="18" customFormat="1" ht="126" x14ac:dyDescent="0.25">
      <c r="A5" s="19" t="s">
        <v>6</v>
      </c>
      <c r="B5" s="20" t="s">
        <v>0</v>
      </c>
      <c r="C5" s="20" t="s">
        <v>41</v>
      </c>
      <c r="D5" s="21" t="s">
        <v>40</v>
      </c>
      <c r="E5" s="21" t="s">
        <v>16</v>
      </c>
      <c r="F5" s="22" t="s">
        <v>45</v>
      </c>
      <c r="G5" s="23"/>
      <c r="H5" s="24" t="s">
        <v>42</v>
      </c>
      <c r="I5" s="40" t="s">
        <v>23</v>
      </c>
      <c r="J5" s="21"/>
      <c r="K5" s="19" t="s">
        <v>18</v>
      </c>
      <c r="L5" s="20" t="s">
        <v>0</v>
      </c>
      <c r="M5" s="20" t="s">
        <v>19</v>
      </c>
      <c r="N5" s="21" t="s">
        <v>20</v>
      </c>
      <c r="O5" s="21" t="s">
        <v>24</v>
      </c>
      <c r="P5" s="22" t="s">
        <v>46</v>
      </c>
      <c r="Q5" s="23"/>
      <c r="R5" s="24" t="s">
        <v>43</v>
      </c>
      <c r="S5" s="40" t="s">
        <v>26</v>
      </c>
      <c r="T5" s="21"/>
    </row>
    <row r="6" spans="1:20" ht="110.25" x14ac:dyDescent="0.25">
      <c r="H6" s="24" t="s">
        <v>52</v>
      </c>
      <c r="R6" s="24" t="s">
        <v>51</v>
      </c>
    </row>
    <row r="7" spans="1:20" x14ac:dyDescent="0.25">
      <c r="A7" t="s">
        <v>37</v>
      </c>
      <c r="K7" t="s">
        <v>36</v>
      </c>
    </row>
    <row r="8" spans="1:20" x14ac:dyDescent="0.25">
      <c r="A8" t="s">
        <v>38</v>
      </c>
      <c r="K8" t="s">
        <v>38</v>
      </c>
    </row>
    <row r="9" spans="1:20" ht="75" x14ac:dyDescent="0.25">
      <c r="D9" s="1" t="s">
        <v>54</v>
      </c>
      <c r="E9" s="1" t="s">
        <v>53</v>
      </c>
    </row>
  </sheetData>
  <conditionalFormatting sqref="I5">
    <cfRule type="iconSet" priority="2">
      <iconSet reverse="1">
        <cfvo type="percent" val="0"/>
        <cfvo type="num" val="25"/>
        <cfvo type="num" val="28.8"/>
      </iconSet>
    </cfRule>
  </conditionalFormatting>
  <conditionalFormatting sqref="S5">
    <cfRule type="iconSet" priority="1">
      <iconSet reverse="1">
        <cfvo type="percent" val="0"/>
        <cfvo type="num" val="25"/>
        <cfvo type="num" val="28.8"/>
      </iconSet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3:J19"/>
  <sheetViews>
    <sheetView workbookViewId="0">
      <selection activeCell="E19" sqref="E19"/>
    </sheetView>
  </sheetViews>
  <sheetFormatPr baseColWidth="10" defaultRowHeight="15" x14ac:dyDescent="0.25"/>
  <cols>
    <col min="1" max="1" width="24.85546875" customWidth="1"/>
    <col min="3" max="3" width="27.42578125" customWidth="1"/>
    <col min="6" max="6" width="21.5703125" bestFit="1" customWidth="1"/>
    <col min="7" max="7" width="20.42578125" bestFit="1" customWidth="1"/>
    <col min="8" max="8" width="24" bestFit="1" customWidth="1"/>
    <col min="9" max="9" width="13.85546875" customWidth="1"/>
    <col min="10" max="10" width="16.7109375" bestFit="1" customWidth="1"/>
  </cols>
  <sheetData>
    <row r="3" spans="1:10" ht="30" x14ac:dyDescent="0.25">
      <c r="A3" t="s">
        <v>0</v>
      </c>
      <c r="B3" t="s">
        <v>1</v>
      </c>
      <c r="C3" s="1" t="s">
        <v>2</v>
      </c>
      <c r="E3" t="s">
        <v>4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</row>
    <row r="4" spans="1:10" x14ac:dyDescent="0.25">
      <c r="A4" t="s">
        <v>7</v>
      </c>
      <c r="B4">
        <v>7030778</v>
      </c>
      <c r="C4" s="1">
        <v>25</v>
      </c>
      <c r="E4" t="s">
        <v>5</v>
      </c>
      <c r="F4">
        <v>135</v>
      </c>
      <c r="G4">
        <f>F4/1000</f>
        <v>0.13500000000000001</v>
      </c>
      <c r="H4">
        <f>SUM('OEM cabeling'!F7:F38)</f>
        <v>3</v>
      </c>
      <c r="I4" s="48">
        <f>SUM('OEM cabeling'!D7:D38)/1000</f>
        <v>0.11</v>
      </c>
      <c r="J4">
        <f>(G4*H4*2)*(SUMSQ(I4))</f>
        <v>9.8010000000000007E-3</v>
      </c>
    </row>
    <row r="5" spans="1:10" x14ac:dyDescent="0.25">
      <c r="A5" t="s">
        <v>8</v>
      </c>
      <c r="B5">
        <v>7030779</v>
      </c>
      <c r="C5" s="1">
        <v>30</v>
      </c>
      <c r="E5" t="s">
        <v>3</v>
      </c>
      <c r="F5">
        <v>164</v>
      </c>
      <c r="G5">
        <f>F5/1000</f>
        <v>0.16400000000000001</v>
      </c>
      <c r="H5">
        <f>SUM('OEM cabeling'!F7:F38)</f>
        <v>3</v>
      </c>
      <c r="I5" s="48">
        <f>SUM('OEM cabeling'!D7:D38)/1000</f>
        <v>0.11</v>
      </c>
      <c r="J5">
        <f>(G5*H5*2)*(SUMSQ(I5))</f>
        <v>1.1906399999999999E-2</v>
      </c>
    </row>
    <row r="6" spans="1:10" x14ac:dyDescent="0.25">
      <c r="A6" t="s">
        <v>58</v>
      </c>
      <c r="B6">
        <v>100003027</v>
      </c>
      <c r="C6">
        <v>30</v>
      </c>
      <c r="E6" t="s">
        <v>39</v>
      </c>
      <c r="F6">
        <v>144.32</v>
      </c>
      <c r="G6">
        <f>F6/1000</f>
        <v>0.14432</v>
      </c>
      <c r="H6">
        <f>SUM('OEM cabeling'!F7:F38)</f>
        <v>3</v>
      </c>
      <c r="I6" s="48">
        <f>SUM('OEM cabeling'!D7:D38)/1000</f>
        <v>0.11</v>
      </c>
      <c r="J6">
        <f>(G6*H6*2)*(SUMSQ(I6))</f>
        <v>1.0477632000000001E-2</v>
      </c>
    </row>
    <row r="7" spans="1:10" x14ac:dyDescent="0.25">
      <c r="A7" t="s">
        <v>57</v>
      </c>
      <c r="B7">
        <v>100003025</v>
      </c>
      <c r="C7" s="1">
        <v>30</v>
      </c>
    </row>
    <row r="8" spans="1:10" x14ac:dyDescent="0.25">
      <c r="A8" t="s">
        <v>10</v>
      </c>
      <c r="B8">
        <v>7030728</v>
      </c>
      <c r="C8">
        <v>25</v>
      </c>
    </row>
    <row r="9" spans="1:10" x14ac:dyDescent="0.25">
      <c r="A9" t="s">
        <v>9</v>
      </c>
      <c r="B9">
        <v>7030729</v>
      </c>
      <c r="C9">
        <v>25</v>
      </c>
      <c r="G9" s="49"/>
    </row>
    <row r="10" spans="1:10" x14ac:dyDescent="0.25">
      <c r="A10" t="s">
        <v>11</v>
      </c>
      <c r="B10">
        <v>7030730</v>
      </c>
      <c r="C10">
        <v>45</v>
      </c>
    </row>
    <row r="11" spans="1:10" x14ac:dyDescent="0.25">
      <c r="A11" t="s">
        <v>12</v>
      </c>
      <c r="B11">
        <v>7030731</v>
      </c>
      <c r="C11">
        <v>45</v>
      </c>
    </row>
    <row r="12" spans="1:10" x14ac:dyDescent="0.25">
      <c r="A12" t="s">
        <v>13</v>
      </c>
      <c r="B12">
        <v>7030732</v>
      </c>
      <c r="C12">
        <v>30</v>
      </c>
    </row>
    <row r="13" spans="1:10" x14ac:dyDescent="0.25">
      <c r="A13" t="s">
        <v>60</v>
      </c>
      <c r="B13">
        <v>100010648</v>
      </c>
      <c r="C13">
        <v>80</v>
      </c>
    </row>
    <row r="14" spans="1:10" x14ac:dyDescent="0.25">
      <c r="A14" t="s">
        <v>59</v>
      </c>
      <c r="B14">
        <v>100010649</v>
      </c>
      <c r="C14">
        <v>90</v>
      </c>
    </row>
    <row r="15" spans="1:10" x14ac:dyDescent="0.25">
      <c r="A15" t="s">
        <v>14</v>
      </c>
      <c r="B15">
        <v>7030733</v>
      </c>
      <c r="C15">
        <v>90</v>
      </c>
    </row>
    <row r="16" spans="1:10" x14ac:dyDescent="0.25">
      <c r="A16" t="s">
        <v>44</v>
      </c>
      <c r="B16">
        <v>100001312</v>
      </c>
      <c r="C16">
        <v>90</v>
      </c>
    </row>
    <row r="17" spans="1:3" x14ac:dyDescent="0.25">
      <c r="A17" t="s">
        <v>61</v>
      </c>
      <c r="B17">
        <v>100020167</v>
      </c>
      <c r="C17">
        <v>45</v>
      </c>
    </row>
    <row r="18" spans="1:3" x14ac:dyDescent="0.25">
      <c r="A18" t="s">
        <v>63</v>
      </c>
      <c r="B18">
        <v>100028462</v>
      </c>
      <c r="C18">
        <v>45</v>
      </c>
    </row>
    <row r="19" spans="1:3" x14ac:dyDescent="0.25">
      <c r="A19" t="s">
        <v>15</v>
      </c>
      <c r="B19">
        <v>0</v>
      </c>
    </row>
  </sheetData>
  <pageMargins left="0.7" right="0.7" top="0.78740157499999996" bottom="0.78740157499999996" header="0.3" footer="0.3"/>
  <pageSetup paperSize="9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OEM cabeling</vt:lpstr>
      <vt:lpstr>Formulardaten </vt:lpstr>
      <vt:lpstr>Grunddaten</vt:lpstr>
      <vt:lpstr>Typ</vt:lpstr>
    </vt:vector>
  </TitlesOfParts>
  <Company>Hans Turck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Wieseler, Bernd</dc:creator>
  <cp:lastModifiedBy>Schmermund, Christoph</cp:lastModifiedBy>
  <dcterms:created xsi:type="dcterms:W3CDTF">2015-11-03T09:24:46Z</dcterms:created>
  <dcterms:modified xsi:type="dcterms:W3CDTF">2021-09-14T08:02:26Z</dcterms:modified>
</cp:coreProperties>
</file>